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cuments\Lightfoot CFO\Marketing\Presentations\2021 PortGen\"/>
    </mc:Choice>
  </mc:AlternateContent>
  <xr:revisionPtr revIDLastSave="0" documentId="13_ncr:1_{A37B3CBD-6F4C-4ADC-9444-6D036DF135A2}" xr6:coauthVersionLast="47" xr6:coauthVersionMax="47" xr10:uidLastSave="{00000000-0000-0000-0000-000000000000}"/>
  <bookViews>
    <workbookView xWindow="-108" yWindow="-108" windowWidth="23256" windowHeight="12576" xr2:uid="{092B5639-876A-421E-BAC2-7A29DAEF4A5F}"/>
  </bookViews>
  <sheets>
    <sheet name="Breakeven" sheetId="1" r:id="rId1"/>
    <sheet name="Labor Burden" sheetId="2" r:id="rId2"/>
    <sheet name="OH Cal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3" l="1"/>
  <c r="D43" i="3" s="1"/>
  <c r="B41" i="3"/>
  <c r="B43" i="3" s="1"/>
  <c r="E39" i="3"/>
  <c r="F39" i="3" s="1"/>
  <c r="F38" i="3"/>
  <c r="E38" i="3"/>
  <c r="E37" i="3"/>
  <c r="F37" i="3" s="1"/>
  <c r="E36" i="3"/>
  <c r="F36" i="3" s="1"/>
  <c r="F35" i="3"/>
  <c r="E35" i="3"/>
  <c r="E34" i="3"/>
  <c r="F34" i="3" s="1"/>
  <c r="E33" i="3"/>
  <c r="F33" i="3" s="1"/>
  <c r="F32" i="3"/>
  <c r="E32" i="3"/>
  <c r="E31" i="3"/>
  <c r="F31" i="3" s="1"/>
  <c r="E30" i="3"/>
  <c r="F30" i="3" s="1"/>
  <c r="F29" i="3"/>
  <c r="E29" i="3"/>
  <c r="E28" i="3"/>
  <c r="F28" i="3" s="1"/>
  <c r="E27" i="3"/>
  <c r="F27" i="3" s="1"/>
  <c r="F26" i="3"/>
  <c r="E26" i="3"/>
  <c r="E25" i="3"/>
  <c r="F25" i="3" s="1"/>
  <c r="E24" i="3"/>
  <c r="F24" i="3" s="1"/>
  <c r="F23" i="3"/>
  <c r="E23" i="3"/>
  <c r="E22" i="3"/>
  <c r="F22" i="3" s="1"/>
  <c r="E21" i="3"/>
  <c r="E41" i="3" s="1"/>
  <c r="B17" i="3"/>
  <c r="E16" i="3"/>
  <c r="F16" i="3" s="1"/>
  <c r="E15" i="3"/>
  <c r="F15" i="3" s="1"/>
  <c r="E14" i="3"/>
  <c r="F14" i="3" s="1"/>
  <c r="F13" i="3"/>
  <c r="E13" i="3"/>
  <c r="E12" i="3"/>
  <c r="E17" i="3" s="1"/>
  <c r="F17" i="3" s="1"/>
  <c r="F8" i="3"/>
  <c r="E8" i="3"/>
  <c r="E43" i="3" l="1"/>
  <c r="F21" i="3"/>
  <c r="F41" i="3" s="1"/>
  <c r="F43" i="3" s="1"/>
  <c r="E45" i="3" s="1"/>
  <c r="F12" i="3"/>
  <c r="B22" i="2" l="1"/>
  <c r="B19" i="2"/>
  <c r="B18" i="2"/>
  <c r="B21" i="2" s="1"/>
  <c r="B23" i="2" s="1"/>
  <c r="B25" i="2" s="1"/>
  <c r="B14" i="2"/>
  <c r="B13" i="2"/>
  <c r="B6" i="2"/>
  <c r="B9" i="2" s="1"/>
  <c r="B21" i="1" l="1"/>
  <c r="B19" i="1"/>
  <c r="B9" i="1"/>
  <c r="B20" i="1" s="1"/>
  <c r="B10" i="1" l="1"/>
</calcChain>
</file>

<file path=xl/sharedStrings.xml><?xml version="1.0" encoding="utf-8"?>
<sst xmlns="http://schemas.openxmlformats.org/spreadsheetml/2006/main" count="102" uniqueCount="98">
  <si>
    <t>Income Statement</t>
  </si>
  <si>
    <t>For the Year Ended 12/31/x1</t>
  </si>
  <si>
    <t>Revenues</t>
  </si>
  <si>
    <t>Cost of Goods Sold</t>
  </si>
  <si>
    <t xml:space="preserve">  Direct labor</t>
  </si>
  <si>
    <t xml:space="preserve">  Materials</t>
  </si>
  <si>
    <t xml:space="preserve">  Total CGS</t>
  </si>
  <si>
    <t>Gross Profit Margin</t>
  </si>
  <si>
    <t>Gross Margin %</t>
  </si>
  <si>
    <t>Overhead</t>
  </si>
  <si>
    <t>Selling expenses</t>
  </si>
  <si>
    <t>Rent and utilities</t>
  </si>
  <si>
    <t>Indirect labor</t>
  </si>
  <si>
    <t>Marketing</t>
  </si>
  <si>
    <t>General and admin</t>
  </si>
  <si>
    <t>Depreciation</t>
  </si>
  <si>
    <t>Total Overhead</t>
  </si>
  <si>
    <t>Net Income</t>
  </si>
  <si>
    <t>Net Income %</t>
  </si>
  <si>
    <t>Calculate Breakeven</t>
  </si>
  <si>
    <t xml:space="preserve">   Overhead</t>
  </si>
  <si>
    <t xml:space="preserve">   Gross Margin %</t>
  </si>
  <si>
    <t xml:space="preserve">   Breakeven</t>
  </si>
  <si>
    <t>Calculate $150,000 Net</t>
  </si>
  <si>
    <t xml:space="preserve">   Overhead + profit</t>
  </si>
  <si>
    <t>Calculating Labor Costs</t>
  </si>
  <si>
    <t xml:space="preserve"> </t>
  </si>
  <si>
    <t>Sample</t>
  </si>
  <si>
    <t>Days in a Year</t>
  </si>
  <si>
    <t>Weekends</t>
  </si>
  <si>
    <t>Subtotal</t>
  </si>
  <si>
    <t>Holidays</t>
  </si>
  <si>
    <t>Paid Time Off (or Vacation and Sick Leave)</t>
  </si>
  <si>
    <t>Productive Work Days</t>
  </si>
  <si>
    <t>PTO and Holidays</t>
  </si>
  <si>
    <t>Total</t>
  </si>
  <si>
    <t>PTO/Productive Work Days</t>
  </si>
  <si>
    <t>(Your employees work 11 months but you pay them 12)</t>
  </si>
  <si>
    <t xml:space="preserve">Employee hourly pay </t>
  </si>
  <si>
    <t>FICA at 7.65%</t>
  </si>
  <si>
    <t>State Unemployment at 2.5%</t>
  </si>
  <si>
    <t>Labor &amp; Industries (per hour)</t>
  </si>
  <si>
    <t>Gross pay plus employer's share of taxes</t>
  </si>
  <si>
    <t>Medical and dental ($500/176 hours)</t>
  </si>
  <si>
    <t>Burdened labor</t>
  </si>
  <si>
    <t>Accrual of PTO and Holidays</t>
  </si>
  <si>
    <t>Real cost of labor</t>
  </si>
  <si>
    <t>Company</t>
  </si>
  <si>
    <t>Your</t>
  </si>
  <si>
    <t>Your Company</t>
  </si>
  <si>
    <t>Overhead Rate Calulation</t>
  </si>
  <si>
    <t>Year Ended 12/31/X1</t>
  </si>
  <si>
    <t xml:space="preserve">Reported </t>
  </si>
  <si>
    <t>Ref</t>
  </si>
  <si>
    <t>Adjusted</t>
  </si>
  <si>
    <t>Description</t>
  </si>
  <si>
    <t>Balance</t>
  </si>
  <si>
    <t>Adjustment</t>
  </si>
  <si>
    <t>Amount</t>
  </si>
  <si>
    <t>Percent</t>
  </si>
  <si>
    <t>Direct Labor</t>
  </si>
  <si>
    <t>Fringe</t>
  </si>
  <si>
    <t>401k Match</t>
  </si>
  <si>
    <t>Disability &amp; Life Ins.</t>
  </si>
  <si>
    <t>Medical &amp; Dental</t>
  </si>
  <si>
    <t>Payroll Taxes</t>
  </si>
  <si>
    <t>Payroll Fees</t>
  </si>
  <si>
    <t>General Overhead</t>
  </si>
  <si>
    <t>Indirect Labor</t>
  </si>
  <si>
    <t>Vehicles</t>
  </si>
  <si>
    <t>Utilities</t>
  </si>
  <si>
    <t>Depreciation Expense</t>
  </si>
  <si>
    <t>Donation</t>
  </si>
  <si>
    <t>A</t>
  </si>
  <si>
    <t>Dues and Subscriptions</t>
  </si>
  <si>
    <t>Interest Expense</t>
  </si>
  <si>
    <t>B</t>
  </si>
  <si>
    <t>Software</t>
  </si>
  <si>
    <t>IT Support</t>
  </si>
  <si>
    <t>Social expense</t>
  </si>
  <si>
    <t xml:space="preserve">Licenses and Permits </t>
  </si>
  <si>
    <t>Office Supplies</t>
  </si>
  <si>
    <t>Postage and Delivery</t>
  </si>
  <si>
    <t>Printing &amp;  Reproduction</t>
  </si>
  <si>
    <t>Professional Development</t>
  </si>
  <si>
    <t>Accounting</t>
  </si>
  <si>
    <t>C</t>
  </si>
  <si>
    <t>Legal Fees</t>
  </si>
  <si>
    <t>Office Rent</t>
  </si>
  <si>
    <t>B&amp;O Taxes</t>
  </si>
  <si>
    <t>Total Overhead Costs</t>
  </si>
  <si>
    <t>Total Indirect Costs</t>
  </si>
  <si>
    <t>Indirect Cost Rate</t>
  </si>
  <si>
    <t>Footnotes</t>
  </si>
  <si>
    <t>Calculations follow the methodology found in the Audit guide for consutlants, chapter 21--Field Office Overhead Rates.</t>
  </si>
  <si>
    <t>A-Donations(Charity) not deductible</t>
  </si>
  <si>
    <t>B-Bank Interest not deductible</t>
  </si>
  <si>
    <t>C-Tax prep limited to $250.00, balance disallowed.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</si>
</sst>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%"/>
    <numFmt numFmtId="166" formatCode="#,##0.00;\-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9" fontId="0" fillId="0" borderId="0" xfId="0" applyNumberFormat="1"/>
    <xf numFmtId="3" fontId="0" fillId="0" borderId="3" xfId="0" applyNumberFormat="1" applyBorder="1"/>
    <xf numFmtId="0" fontId="3" fillId="0" borderId="0" xfId="0" applyFont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center"/>
    </xf>
    <xf numFmtId="0" fontId="3" fillId="0" borderId="0" xfId="0" applyFont="1"/>
    <xf numFmtId="3" fontId="4" fillId="0" borderId="0" xfId="0" applyNumberFormat="1" applyFont="1"/>
    <xf numFmtId="4" fontId="4" fillId="0" borderId="0" xfId="0" applyNumberFormat="1" applyFont="1"/>
    <xf numFmtId="3" fontId="4" fillId="0" borderId="1" xfId="0" applyNumberFormat="1" applyFont="1" applyBorder="1"/>
    <xf numFmtId="4" fontId="4" fillId="0" borderId="1" xfId="0" applyNumberFormat="1" applyFont="1" applyBorder="1"/>
    <xf numFmtId="3" fontId="4" fillId="0" borderId="3" xfId="0" applyNumberFormat="1" applyFont="1" applyBorder="1"/>
    <xf numFmtId="4" fontId="4" fillId="0" borderId="3" xfId="0" applyNumberFormat="1" applyFont="1" applyBorder="1"/>
    <xf numFmtId="0" fontId="4" fillId="0" borderId="1" xfId="0" applyFont="1" applyBorder="1"/>
    <xf numFmtId="0" fontId="4" fillId="0" borderId="3" xfId="0" applyFont="1" applyBorder="1"/>
    <xf numFmtId="165" fontId="4" fillId="0" borderId="0" xfId="0" applyNumberFormat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49" fontId="7" fillId="0" borderId="0" xfId="0" applyNumberFormat="1" applyFont="1"/>
    <xf numFmtId="166" fontId="8" fillId="0" borderId="3" xfId="0" applyNumberFormat="1" applyFont="1" applyBorder="1"/>
    <xf numFmtId="39" fontId="6" fillId="0" borderId="3" xfId="0" applyNumberFormat="1" applyFont="1" applyBorder="1"/>
    <xf numFmtId="10" fontId="6" fillId="0" borderId="3" xfId="0" applyNumberFormat="1" applyFont="1" applyBorder="1"/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right"/>
    </xf>
    <xf numFmtId="4" fontId="6" fillId="0" borderId="0" xfId="0" applyNumberFormat="1" applyFont="1"/>
    <xf numFmtId="10" fontId="6" fillId="0" borderId="0" xfId="0" applyNumberFormat="1" applyFont="1"/>
    <xf numFmtId="4" fontId="8" fillId="0" borderId="2" xfId="0" applyNumberFormat="1" applyFont="1" applyBorder="1" applyAlignment="1">
      <alignment horizontal="right"/>
    </xf>
    <xf numFmtId="4" fontId="6" fillId="0" borderId="2" xfId="0" applyNumberFormat="1" applyFont="1" applyBorder="1"/>
    <xf numFmtId="10" fontId="6" fillId="0" borderId="2" xfId="0" applyNumberFormat="1" applyFont="1" applyBorder="1"/>
    <xf numFmtId="2" fontId="7" fillId="0" borderId="0" xfId="0" applyNumberFormat="1" applyFont="1" applyAlignment="1">
      <alignment horizontal="center"/>
    </xf>
    <xf numFmtId="166" fontId="8" fillId="0" borderId="0" xfId="0" applyNumberFormat="1" applyFont="1"/>
    <xf numFmtId="0" fontId="10" fillId="0" borderId="0" xfId="0" applyFont="1" applyAlignment="1">
      <alignment horizontal="center"/>
    </xf>
    <xf numFmtId="39" fontId="6" fillId="0" borderId="0" xfId="0" applyNumberFormat="1" applyFont="1"/>
    <xf numFmtId="49" fontId="9" fillId="0" borderId="0" xfId="0" applyNumberFormat="1" applyFont="1"/>
    <xf numFmtId="0" fontId="11" fillId="0" borderId="0" xfId="0" applyFont="1"/>
    <xf numFmtId="0" fontId="7" fillId="0" borderId="0" xfId="0" applyFont="1"/>
    <xf numFmtId="166" fontId="6" fillId="0" borderId="2" xfId="0" applyNumberFormat="1" applyFont="1" applyBorder="1"/>
    <xf numFmtId="0" fontId="12" fillId="0" borderId="0" xfId="0" applyFont="1"/>
    <xf numFmtId="0" fontId="13" fillId="0" borderId="0" xfId="0" applyFont="1"/>
    <xf numFmtId="10" fontId="13" fillId="0" borderId="5" xfId="0" applyNumberFormat="1" applyFont="1" applyBorder="1"/>
    <xf numFmtId="0" fontId="14" fillId="0" borderId="1" xfId="0" applyFont="1" applyBorder="1"/>
    <xf numFmtId="0" fontId="6" fillId="0" borderId="1" xfId="0" applyFont="1" applyBorder="1"/>
    <xf numFmtId="0" fontId="15" fillId="0" borderId="0" xfId="0" applyFont="1"/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5AA21-2B13-484D-9C23-AA80629037CC}">
  <dimension ref="A1:E21"/>
  <sheetViews>
    <sheetView tabSelected="1" workbookViewId="0">
      <selection activeCell="A22" sqref="A22"/>
    </sheetView>
  </sheetViews>
  <sheetFormatPr defaultRowHeight="14.4" x14ac:dyDescent="0.3"/>
  <cols>
    <col min="1" max="1" width="40.33203125" customWidth="1"/>
    <col min="3" max="3" width="3" customWidth="1"/>
    <col min="4" max="4" width="30.6640625" customWidth="1"/>
  </cols>
  <sheetData>
    <row r="1" spans="1:5" ht="15.6" x14ac:dyDescent="0.3">
      <c r="A1" s="2" t="s">
        <v>0</v>
      </c>
    </row>
    <row r="2" spans="1:5" ht="15.6" x14ac:dyDescent="0.3">
      <c r="A2" s="2" t="s">
        <v>1</v>
      </c>
    </row>
    <row r="4" spans="1:5" x14ac:dyDescent="0.3">
      <c r="A4" t="s">
        <v>2</v>
      </c>
      <c r="B4" s="3">
        <v>1000</v>
      </c>
    </row>
    <row r="5" spans="1:5" x14ac:dyDescent="0.3">
      <c r="A5" t="s">
        <v>3</v>
      </c>
      <c r="D5" s="1" t="s">
        <v>19</v>
      </c>
    </row>
    <row r="6" spans="1:5" x14ac:dyDescent="0.3">
      <c r="A6" t="s">
        <v>4</v>
      </c>
      <c r="B6">
        <v>450</v>
      </c>
      <c r="D6" t="s">
        <v>20</v>
      </c>
    </row>
    <row r="7" spans="1:5" x14ac:dyDescent="0.3">
      <c r="A7" t="s">
        <v>5</v>
      </c>
      <c r="B7" s="4">
        <v>60</v>
      </c>
      <c r="D7" t="s">
        <v>21</v>
      </c>
      <c r="E7" s="6"/>
    </row>
    <row r="8" spans="1:5" ht="15" thickBot="1" x14ac:dyDescent="0.35">
      <c r="A8" t="s">
        <v>6</v>
      </c>
      <c r="B8" s="5">
        <v>510</v>
      </c>
      <c r="D8" t="s">
        <v>22</v>
      </c>
      <c r="E8" s="7"/>
    </row>
    <row r="9" spans="1:5" ht="15" thickTop="1" x14ac:dyDescent="0.3">
      <c r="A9" t="s">
        <v>7</v>
      </c>
      <c r="B9" s="3">
        <f>B4-B8</f>
        <v>490</v>
      </c>
    </row>
    <row r="10" spans="1:5" x14ac:dyDescent="0.3">
      <c r="A10" t="s">
        <v>8</v>
      </c>
      <c r="B10" s="6">
        <f>B9/B4</f>
        <v>0.49</v>
      </c>
    </row>
    <row r="11" spans="1:5" x14ac:dyDescent="0.3">
      <c r="D11" s="1" t="s">
        <v>23</v>
      </c>
    </row>
    <row r="12" spans="1:5" x14ac:dyDescent="0.3">
      <c r="A12" t="s">
        <v>9</v>
      </c>
      <c r="D12" t="s">
        <v>24</v>
      </c>
    </row>
    <row r="13" spans="1:5" x14ac:dyDescent="0.3">
      <c r="A13" t="s">
        <v>10</v>
      </c>
      <c r="B13">
        <v>25</v>
      </c>
      <c r="D13" t="s">
        <v>21</v>
      </c>
      <c r="E13" s="6"/>
    </row>
    <row r="14" spans="1:5" ht="15" thickBot="1" x14ac:dyDescent="0.35">
      <c r="A14" t="s">
        <v>11</v>
      </c>
      <c r="B14">
        <v>50</v>
      </c>
      <c r="D14" t="s">
        <v>22</v>
      </c>
      <c r="E14" s="7"/>
    </row>
    <row r="15" spans="1:5" ht="15" thickTop="1" x14ac:dyDescent="0.3">
      <c r="A15" t="s">
        <v>12</v>
      </c>
      <c r="B15">
        <v>300</v>
      </c>
    </row>
    <row r="16" spans="1:5" x14ac:dyDescent="0.3">
      <c r="A16" t="s">
        <v>13</v>
      </c>
      <c r="B16">
        <v>30</v>
      </c>
    </row>
    <row r="17" spans="1:2" x14ac:dyDescent="0.3">
      <c r="A17" t="s">
        <v>14</v>
      </c>
      <c r="B17">
        <v>15</v>
      </c>
    </row>
    <row r="18" spans="1:2" x14ac:dyDescent="0.3">
      <c r="A18" t="s">
        <v>15</v>
      </c>
      <c r="B18" s="4">
        <v>10</v>
      </c>
    </row>
    <row r="19" spans="1:2" x14ac:dyDescent="0.3">
      <c r="A19" t="s">
        <v>16</v>
      </c>
      <c r="B19">
        <f>SUM(B13:B18)</f>
        <v>430</v>
      </c>
    </row>
    <row r="20" spans="1:2" ht="15" thickBot="1" x14ac:dyDescent="0.35">
      <c r="A20" t="s">
        <v>17</v>
      </c>
      <c r="B20" s="7">
        <f>B9-B19</f>
        <v>60</v>
      </c>
    </row>
    <row r="21" spans="1:2" ht="15" thickTop="1" x14ac:dyDescent="0.3">
      <c r="A21" t="s">
        <v>18</v>
      </c>
      <c r="B21" s="6">
        <f>B20/B4</f>
        <v>0.06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BED49-45AC-40CC-8AB9-105EA8E15E5C}">
  <sheetPr>
    <pageSetUpPr fitToPage="1"/>
  </sheetPr>
  <dimension ref="A1:C26"/>
  <sheetViews>
    <sheetView topLeftCell="A7" workbookViewId="0">
      <selection activeCell="H20" sqref="H20"/>
    </sheetView>
  </sheetViews>
  <sheetFormatPr defaultRowHeight="14.4" x14ac:dyDescent="0.3"/>
  <cols>
    <col min="1" max="1" width="70.5546875" bestFit="1" customWidth="1"/>
    <col min="2" max="2" width="13.44140625" bestFit="1" customWidth="1"/>
    <col min="3" max="3" width="16.6640625" bestFit="1" customWidth="1"/>
  </cols>
  <sheetData>
    <row r="1" spans="1:3" ht="28.5" customHeight="1" x14ac:dyDescent="0.4">
      <c r="A1" s="8" t="s">
        <v>25</v>
      </c>
      <c r="B1" s="8"/>
      <c r="C1" s="8"/>
    </row>
    <row r="2" spans="1:3" ht="21" x14ac:dyDescent="0.4">
      <c r="A2" s="9"/>
      <c r="B2" s="10" t="s">
        <v>27</v>
      </c>
      <c r="C2" s="10" t="s">
        <v>48</v>
      </c>
    </row>
    <row r="3" spans="1:3" ht="21" x14ac:dyDescent="0.4">
      <c r="A3" s="9" t="s">
        <v>26</v>
      </c>
      <c r="B3" s="11" t="s">
        <v>47</v>
      </c>
      <c r="C3" s="10" t="s">
        <v>47</v>
      </c>
    </row>
    <row r="4" spans="1:3" ht="21" x14ac:dyDescent="0.4">
      <c r="A4" s="9" t="s">
        <v>28</v>
      </c>
      <c r="B4" s="12">
        <v>365</v>
      </c>
      <c r="C4" s="13"/>
    </row>
    <row r="5" spans="1:3" ht="21" x14ac:dyDescent="0.4">
      <c r="A5" s="9" t="s">
        <v>29</v>
      </c>
      <c r="B5" s="14">
        <v>-104</v>
      </c>
      <c r="C5" s="15"/>
    </row>
    <row r="6" spans="1:3" ht="21" x14ac:dyDescent="0.4">
      <c r="A6" s="9" t="s">
        <v>30</v>
      </c>
      <c r="B6" s="12">
        <f>SUM(B4:B5)</f>
        <v>261</v>
      </c>
      <c r="C6" s="13"/>
    </row>
    <row r="7" spans="1:3" ht="21" x14ac:dyDescent="0.4">
      <c r="A7" s="9" t="s">
        <v>31</v>
      </c>
      <c r="B7" s="12">
        <v>-7</v>
      </c>
      <c r="C7" s="13"/>
    </row>
    <row r="8" spans="1:3" ht="21" x14ac:dyDescent="0.4">
      <c r="A8" s="9" t="s">
        <v>32</v>
      </c>
      <c r="B8" s="12">
        <v>-15</v>
      </c>
      <c r="C8" s="13"/>
    </row>
    <row r="9" spans="1:3" ht="21.6" thickBot="1" x14ac:dyDescent="0.45">
      <c r="A9" s="9" t="s">
        <v>33</v>
      </c>
      <c r="B9" s="16">
        <f>SUM(B6:B8)</f>
        <v>239</v>
      </c>
      <c r="C9" s="17"/>
    </row>
    <row r="10" spans="1:3" ht="21.6" thickTop="1" x14ac:dyDescent="0.4">
      <c r="A10" s="9"/>
      <c r="B10" s="12"/>
      <c r="C10" s="13"/>
    </row>
    <row r="11" spans="1:3" ht="21" x14ac:dyDescent="0.4">
      <c r="A11" s="9" t="s">
        <v>34</v>
      </c>
      <c r="B11" s="12">
        <v>22</v>
      </c>
      <c r="C11" s="13"/>
    </row>
    <row r="12" spans="1:3" ht="21" x14ac:dyDescent="0.4">
      <c r="A12" s="9" t="s">
        <v>33</v>
      </c>
      <c r="B12" s="12">
        <v>239</v>
      </c>
      <c r="C12" s="13"/>
    </row>
    <row r="13" spans="1:3" ht="21.6" thickBot="1" x14ac:dyDescent="0.45">
      <c r="A13" s="9" t="s">
        <v>35</v>
      </c>
      <c r="B13" s="16">
        <f>SUM(B11:B12)</f>
        <v>261</v>
      </c>
      <c r="C13" s="17"/>
    </row>
    <row r="14" spans="1:3" ht="21.6" thickTop="1" x14ac:dyDescent="0.4">
      <c r="A14" s="9" t="s">
        <v>36</v>
      </c>
      <c r="B14" s="20">
        <f>B11/B12</f>
        <v>9.2050209205020925E-2</v>
      </c>
      <c r="C14" s="13"/>
    </row>
    <row r="15" spans="1:3" ht="21" x14ac:dyDescent="0.4">
      <c r="A15" s="9" t="s">
        <v>37</v>
      </c>
      <c r="B15" s="12"/>
      <c r="C15" s="13"/>
    </row>
    <row r="16" spans="1:3" ht="21" x14ac:dyDescent="0.4">
      <c r="A16" s="9"/>
      <c r="B16" s="10"/>
      <c r="C16" s="9"/>
    </row>
    <row r="17" spans="1:3" ht="21" x14ac:dyDescent="0.4">
      <c r="A17" s="9" t="s">
        <v>38</v>
      </c>
      <c r="B17" s="13">
        <v>40</v>
      </c>
      <c r="C17" s="9"/>
    </row>
    <row r="18" spans="1:3" ht="21" x14ac:dyDescent="0.4">
      <c r="A18" s="9" t="s">
        <v>39</v>
      </c>
      <c r="B18" s="13">
        <f>B17*0.0765</f>
        <v>3.06</v>
      </c>
      <c r="C18" s="9"/>
    </row>
    <row r="19" spans="1:3" ht="21" x14ac:dyDescent="0.4">
      <c r="A19" s="9" t="s">
        <v>40</v>
      </c>
      <c r="B19" s="13">
        <f>B17*0.025</f>
        <v>1</v>
      </c>
      <c r="C19" s="9"/>
    </row>
    <row r="20" spans="1:3" ht="21" x14ac:dyDescent="0.4">
      <c r="A20" s="9" t="s">
        <v>41</v>
      </c>
      <c r="B20" s="15">
        <v>1</v>
      </c>
      <c r="C20" s="18"/>
    </row>
    <row r="21" spans="1:3" ht="21" x14ac:dyDescent="0.4">
      <c r="A21" s="9" t="s">
        <v>42</v>
      </c>
      <c r="B21" s="13">
        <f>SUM(B17:B20)</f>
        <v>45.06</v>
      </c>
      <c r="C21" s="9"/>
    </row>
    <row r="22" spans="1:3" ht="21" x14ac:dyDescent="0.4">
      <c r="A22" s="9" t="s">
        <v>43</v>
      </c>
      <c r="B22" s="15">
        <f>500/176</f>
        <v>2.8409090909090908</v>
      </c>
      <c r="C22" s="18"/>
    </row>
    <row r="23" spans="1:3" ht="21" x14ac:dyDescent="0.4">
      <c r="A23" s="9" t="s">
        <v>44</v>
      </c>
      <c r="B23" s="13">
        <f>B21+B22</f>
        <v>47.900909090909096</v>
      </c>
      <c r="C23" s="9"/>
    </row>
    <row r="24" spans="1:3" ht="21" x14ac:dyDescent="0.4">
      <c r="A24" s="9" t="s">
        <v>45</v>
      </c>
      <c r="B24" s="9">
        <v>1.0900000000000001</v>
      </c>
      <c r="C24" s="9"/>
    </row>
    <row r="25" spans="1:3" ht="21.6" thickBot="1" x14ac:dyDescent="0.45">
      <c r="A25" s="9" t="s">
        <v>46</v>
      </c>
      <c r="B25" s="17">
        <f>B23*B24</f>
        <v>52.211990909090915</v>
      </c>
      <c r="C25" s="19"/>
    </row>
    <row r="26" spans="1:3" ht="15" thickTop="1" x14ac:dyDescent="0.3"/>
  </sheetData>
  <mergeCells count="1">
    <mergeCell ref="A1:C1"/>
  </mergeCells>
  <pageMargins left="0.7" right="0.7" top="0.75" bottom="0.75" header="0.3" footer="0.3"/>
  <pageSetup scale="8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691B3-D915-41E1-9502-97BB19987579}">
  <sheetPr>
    <pageSetUpPr fitToPage="1"/>
  </sheetPr>
  <dimension ref="A1:P54"/>
  <sheetViews>
    <sheetView workbookViewId="0">
      <selection activeCell="A5" sqref="A5:F45"/>
    </sheetView>
  </sheetViews>
  <sheetFormatPr defaultColWidth="9.109375" defaultRowHeight="13.8" x14ac:dyDescent="0.25"/>
  <cols>
    <col min="1" max="1" width="34.109375" style="22" customWidth="1"/>
    <col min="2" max="2" width="15" style="22" bestFit="1" customWidth="1"/>
    <col min="3" max="3" width="4.109375" style="22" customWidth="1"/>
    <col min="4" max="4" width="11.6640625" style="22" customWidth="1"/>
    <col min="5" max="5" width="15" style="22" bestFit="1" customWidth="1"/>
    <col min="6" max="6" width="9.33203125" style="22" bestFit="1" customWidth="1"/>
    <col min="7" max="16384" width="9.109375" style="22"/>
  </cols>
  <sheetData>
    <row r="1" spans="1:16" ht="17.399999999999999" x14ac:dyDescent="0.3">
      <c r="A1" s="21" t="s">
        <v>49</v>
      </c>
    </row>
    <row r="2" spans="1:16" x14ac:dyDescent="0.25">
      <c r="A2" s="22" t="s">
        <v>50</v>
      </c>
    </row>
    <row r="3" spans="1:16" x14ac:dyDescent="0.25">
      <c r="A3" s="22" t="s">
        <v>51</v>
      </c>
      <c r="F3" s="23"/>
    </row>
    <row r="4" spans="1:16" ht="4.5" customHeight="1" x14ac:dyDescent="0.25">
      <c r="B4" s="23"/>
      <c r="C4" s="23"/>
      <c r="D4" s="23"/>
      <c r="E4" s="23"/>
      <c r="F4" s="23"/>
    </row>
    <row r="5" spans="1:16" x14ac:dyDescent="0.25">
      <c r="B5" s="23" t="s">
        <v>52</v>
      </c>
      <c r="C5" s="23" t="s">
        <v>53</v>
      </c>
      <c r="D5" s="23"/>
      <c r="E5" s="23" t="s">
        <v>54</v>
      </c>
      <c r="F5" s="23"/>
    </row>
    <row r="6" spans="1:16" ht="14.4" thickBot="1" x14ac:dyDescent="0.3">
      <c r="A6" s="24" t="s">
        <v>55</v>
      </c>
      <c r="B6" s="24" t="s">
        <v>56</v>
      </c>
      <c r="C6" s="24"/>
      <c r="D6" s="24" t="s">
        <v>57</v>
      </c>
      <c r="E6" s="24" t="s">
        <v>58</v>
      </c>
      <c r="F6" s="24" t="s">
        <v>59</v>
      </c>
    </row>
    <row r="7" spans="1:16" ht="3.75" customHeight="1" x14ac:dyDescent="0.25">
      <c r="A7" s="23"/>
      <c r="B7" s="23"/>
      <c r="C7" s="23"/>
      <c r="D7" s="23"/>
      <c r="E7" s="23"/>
      <c r="F7" s="23"/>
    </row>
    <row r="8" spans="1:16" ht="14.4" thickBot="1" x14ac:dyDescent="0.3">
      <c r="A8" s="25" t="s">
        <v>60</v>
      </c>
      <c r="B8" s="26">
        <v>900000</v>
      </c>
      <c r="E8" s="27">
        <f>B8-D8</f>
        <v>900000</v>
      </c>
      <c r="F8" s="28">
        <f>E8/B8</f>
        <v>1</v>
      </c>
    </row>
    <row r="9" spans="1:16" ht="9.75" customHeight="1" thickTop="1" x14ac:dyDescent="0.25">
      <c r="A9" s="29"/>
      <c r="B9" s="29"/>
    </row>
    <row r="10" spans="1:16" ht="15.75" customHeight="1" x14ac:dyDescent="0.25">
      <c r="A10" s="29" t="s">
        <v>61</v>
      </c>
      <c r="B10" s="29"/>
    </row>
    <row r="11" spans="1:16" ht="4.5" customHeight="1" x14ac:dyDescent="0.25">
      <c r="A11" s="29"/>
      <c r="B11" s="29"/>
    </row>
    <row r="12" spans="1:16" ht="15.75" customHeight="1" x14ac:dyDescent="0.25">
      <c r="A12" s="30" t="s">
        <v>62</v>
      </c>
      <c r="B12" s="31">
        <v>40000</v>
      </c>
      <c r="C12" s="32"/>
      <c r="D12" s="32"/>
      <c r="E12" s="32">
        <f>B12-D12</f>
        <v>40000</v>
      </c>
      <c r="F12" s="33">
        <f>E12/E$8</f>
        <v>4.4444444444444446E-2</v>
      </c>
    </row>
    <row r="13" spans="1:16" ht="15.75" customHeight="1" x14ac:dyDescent="0.25">
      <c r="A13" s="30" t="s">
        <v>63</v>
      </c>
      <c r="B13" s="31">
        <v>2400</v>
      </c>
      <c r="C13" s="32"/>
      <c r="D13" s="32"/>
      <c r="E13" s="32">
        <f>B13-D13</f>
        <v>2400</v>
      </c>
      <c r="F13" s="33">
        <f t="shared" ref="F13:F17" si="0">E13/E$8</f>
        <v>2.6666666666666666E-3</v>
      </c>
    </row>
    <row r="14" spans="1:16" ht="15.75" customHeight="1" x14ac:dyDescent="0.3">
      <c r="A14" s="30" t="s">
        <v>64</v>
      </c>
      <c r="B14" s="31">
        <v>75000</v>
      </c>
      <c r="C14" s="32"/>
      <c r="D14" s="32"/>
      <c r="E14" s="32">
        <f>B14-D14</f>
        <v>75000</v>
      </c>
      <c r="F14" s="33">
        <f t="shared" si="0"/>
        <v>8.3333333333333329E-2</v>
      </c>
      <c r="J14"/>
      <c r="K14"/>
      <c r="L14"/>
      <c r="M14"/>
      <c r="N14"/>
      <c r="O14"/>
      <c r="P14"/>
    </row>
    <row r="15" spans="1:16" ht="15.75" customHeight="1" x14ac:dyDescent="0.3">
      <c r="A15" s="30" t="s">
        <v>65</v>
      </c>
      <c r="B15" s="31">
        <v>125000</v>
      </c>
      <c r="C15" s="32"/>
      <c r="D15" s="32"/>
      <c r="E15" s="32">
        <f>B15-D15</f>
        <v>125000</v>
      </c>
      <c r="F15" s="33">
        <f t="shared" si="0"/>
        <v>0.1388888888888889</v>
      </c>
      <c r="J15"/>
      <c r="K15"/>
      <c r="L15"/>
      <c r="M15"/>
      <c r="N15"/>
      <c r="O15"/>
      <c r="P15"/>
    </row>
    <row r="16" spans="1:16" ht="15.75" customHeight="1" x14ac:dyDescent="0.3">
      <c r="A16" s="30" t="s">
        <v>66</v>
      </c>
      <c r="B16" s="31">
        <v>2500</v>
      </c>
      <c r="C16" s="32"/>
      <c r="D16" s="32"/>
      <c r="E16" s="32">
        <f>B16-D16</f>
        <v>2500</v>
      </c>
      <c r="F16" s="33">
        <f t="shared" si="0"/>
        <v>2.7777777777777779E-3</v>
      </c>
      <c r="J16"/>
      <c r="K16"/>
      <c r="L16"/>
      <c r="M16"/>
      <c r="N16"/>
      <c r="O16"/>
      <c r="P16"/>
    </row>
    <row r="17" spans="1:16" ht="15.75" customHeight="1" x14ac:dyDescent="0.3">
      <c r="A17" s="29"/>
      <c r="B17" s="34">
        <f>SUM(B12:B16)</f>
        <v>244900</v>
      </c>
      <c r="C17" s="32"/>
      <c r="D17" s="35">
        <v>0</v>
      </c>
      <c r="E17" s="34">
        <f>SUM(E12:E16)</f>
        <v>244900</v>
      </c>
      <c r="F17" s="36">
        <f t="shared" si="0"/>
        <v>0.27211111111111114</v>
      </c>
      <c r="J17"/>
      <c r="K17"/>
      <c r="L17"/>
      <c r="M17"/>
      <c r="N17"/>
      <c r="O17"/>
      <c r="P17"/>
    </row>
    <row r="18" spans="1:16" ht="9" customHeight="1" x14ac:dyDescent="0.25">
      <c r="A18" s="29"/>
      <c r="B18" s="37"/>
    </row>
    <row r="19" spans="1:16" x14ac:dyDescent="0.25">
      <c r="A19" s="29" t="s">
        <v>67</v>
      </c>
      <c r="B19" s="29"/>
    </row>
    <row r="20" spans="1:16" ht="3.75" customHeight="1" x14ac:dyDescent="0.25">
      <c r="A20" s="29"/>
      <c r="B20" s="29"/>
    </row>
    <row r="21" spans="1:16" ht="15" x14ac:dyDescent="0.25">
      <c r="A21" s="30" t="s">
        <v>68</v>
      </c>
      <c r="B21" s="38">
        <v>465000</v>
      </c>
      <c r="C21" s="39"/>
      <c r="D21" s="40"/>
      <c r="E21" s="40">
        <f>B21-D21</f>
        <v>465000</v>
      </c>
      <c r="F21" s="33">
        <f t="shared" ref="F21:F39" si="1">E21/E$8</f>
        <v>0.51666666666666672</v>
      </c>
    </row>
    <row r="22" spans="1:16" ht="15" x14ac:dyDescent="0.25">
      <c r="A22" s="41" t="s">
        <v>69</v>
      </c>
      <c r="B22" s="38">
        <v>10000</v>
      </c>
      <c r="D22" s="40"/>
      <c r="E22" s="40">
        <f t="shared" ref="E22:E39" si="2">B22-D22</f>
        <v>10000</v>
      </c>
      <c r="F22" s="33">
        <f t="shared" si="1"/>
        <v>1.1111111111111112E-2</v>
      </c>
    </row>
    <row r="23" spans="1:16" ht="15" x14ac:dyDescent="0.25">
      <c r="A23" s="30" t="s">
        <v>70</v>
      </c>
      <c r="B23" s="38">
        <v>20000</v>
      </c>
      <c r="D23" s="40"/>
      <c r="E23" s="40">
        <f t="shared" si="2"/>
        <v>20000</v>
      </c>
      <c r="F23" s="33">
        <f t="shared" si="1"/>
        <v>2.2222222222222223E-2</v>
      </c>
    </row>
    <row r="24" spans="1:16" ht="15" x14ac:dyDescent="0.25">
      <c r="A24" s="30" t="s">
        <v>71</v>
      </c>
      <c r="B24" s="38">
        <v>20000</v>
      </c>
      <c r="C24" s="39"/>
      <c r="D24" s="40"/>
      <c r="E24" s="40">
        <f t="shared" si="2"/>
        <v>20000</v>
      </c>
      <c r="F24" s="33">
        <f t="shared" si="1"/>
        <v>2.2222222222222223E-2</v>
      </c>
    </row>
    <row r="25" spans="1:16" ht="15" x14ac:dyDescent="0.25">
      <c r="A25" s="30" t="s">
        <v>72</v>
      </c>
      <c r="B25" s="38">
        <v>11600</v>
      </c>
      <c r="C25" s="39" t="s">
        <v>73</v>
      </c>
      <c r="D25" s="40">
        <v>11600</v>
      </c>
      <c r="E25" s="40">
        <f t="shared" si="2"/>
        <v>0</v>
      </c>
      <c r="F25" s="33">
        <f t="shared" si="1"/>
        <v>0</v>
      </c>
    </row>
    <row r="26" spans="1:16" ht="15" x14ac:dyDescent="0.25">
      <c r="A26" s="30" t="s">
        <v>74</v>
      </c>
      <c r="B26" s="38">
        <v>5000</v>
      </c>
      <c r="C26" s="39"/>
      <c r="D26" s="40"/>
      <c r="E26" s="40">
        <f t="shared" si="2"/>
        <v>5000</v>
      </c>
      <c r="F26" s="33">
        <f t="shared" si="1"/>
        <v>5.5555555555555558E-3</v>
      </c>
    </row>
    <row r="27" spans="1:16" ht="15" x14ac:dyDescent="0.25">
      <c r="A27" s="30" t="s">
        <v>75</v>
      </c>
      <c r="B27" s="38">
        <v>6500</v>
      </c>
      <c r="C27" s="39" t="s">
        <v>76</v>
      </c>
      <c r="D27" s="40">
        <v>6500</v>
      </c>
      <c r="E27" s="40">
        <f t="shared" si="2"/>
        <v>0</v>
      </c>
      <c r="F27" s="33">
        <f t="shared" si="1"/>
        <v>0</v>
      </c>
    </row>
    <row r="28" spans="1:16" ht="15" x14ac:dyDescent="0.25">
      <c r="A28" s="30" t="s">
        <v>77</v>
      </c>
      <c r="B28" s="38">
        <v>25000</v>
      </c>
      <c r="C28" s="39"/>
      <c r="D28" s="40"/>
      <c r="E28" s="40">
        <f t="shared" si="2"/>
        <v>25000</v>
      </c>
      <c r="F28" s="33">
        <f t="shared" si="1"/>
        <v>2.7777777777777776E-2</v>
      </c>
    </row>
    <row r="29" spans="1:16" ht="15" x14ac:dyDescent="0.25">
      <c r="A29" s="30" t="s">
        <v>78</v>
      </c>
      <c r="B29" s="38">
        <v>40000</v>
      </c>
      <c r="C29" s="39"/>
      <c r="D29" s="40"/>
      <c r="E29" s="40">
        <f t="shared" si="2"/>
        <v>40000</v>
      </c>
      <c r="F29" s="33">
        <f t="shared" si="1"/>
        <v>4.4444444444444446E-2</v>
      </c>
    </row>
    <row r="30" spans="1:16" ht="15" x14ac:dyDescent="0.25">
      <c r="A30" s="30" t="s">
        <v>79</v>
      </c>
      <c r="B30" s="38">
        <v>4000</v>
      </c>
      <c r="C30" s="39"/>
      <c r="D30" s="40"/>
      <c r="E30" s="40">
        <f t="shared" si="2"/>
        <v>4000</v>
      </c>
      <c r="F30" s="33">
        <f t="shared" si="1"/>
        <v>4.4444444444444444E-3</v>
      </c>
    </row>
    <row r="31" spans="1:16" ht="15" x14ac:dyDescent="0.25">
      <c r="A31" s="30" t="s">
        <v>80</v>
      </c>
      <c r="B31" s="38">
        <v>2000</v>
      </c>
      <c r="C31" s="39"/>
      <c r="D31" s="40"/>
      <c r="E31" s="40">
        <f t="shared" si="2"/>
        <v>2000</v>
      </c>
      <c r="F31" s="33">
        <f t="shared" si="1"/>
        <v>2.2222222222222222E-3</v>
      </c>
    </row>
    <row r="32" spans="1:16" ht="15" x14ac:dyDescent="0.25">
      <c r="A32" s="30" t="s">
        <v>81</v>
      </c>
      <c r="B32" s="38">
        <v>8000</v>
      </c>
      <c r="C32" s="39"/>
      <c r="D32" s="40"/>
      <c r="E32" s="40">
        <f t="shared" si="2"/>
        <v>8000</v>
      </c>
      <c r="F32" s="33">
        <f t="shared" si="1"/>
        <v>8.8888888888888889E-3</v>
      </c>
    </row>
    <row r="33" spans="1:6" ht="15" x14ac:dyDescent="0.25">
      <c r="A33" s="30" t="s">
        <v>82</v>
      </c>
      <c r="B33" s="38">
        <v>800</v>
      </c>
      <c r="C33" s="39"/>
      <c r="D33" s="40"/>
      <c r="E33" s="40">
        <f t="shared" si="2"/>
        <v>800</v>
      </c>
      <c r="F33" s="33">
        <f t="shared" si="1"/>
        <v>8.8888888888888893E-4</v>
      </c>
    </row>
    <row r="34" spans="1:6" ht="15" x14ac:dyDescent="0.25">
      <c r="A34" s="30" t="s">
        <v>83</v>
      </c>
      <c r="B34" s="38">
        <v>1500</v>
      </c>
      <c r="C34" s="39"/>
      <c r="D34" s="40"/>
      <c r="E34" s="40">
        <f t="shared" si="2"/>
        <v>1500</v>
      </c>
      <c r="F34" s="33">
        <f t="shared" si="1"/>
        <v>1.6666666666666668E-3</v>
      </c>
    </row>
    <row r="35" spans="1:6" ht="15" x14ac:dyDescent="0.25">
      <c r="A35" s="30" t="s">
        <v>84</v>
      </c>
      <c r="B35" s="38">
        <v>6500</v>
      </c>
      <c r="C35" s="39"/>
      <c r="D35" s="40"/>
      <c r="E35" s="40">
        <f t="shared" si="2"/>
        <v>6500</v>
      </c>
      <c r="F35" s="33">
        <f t="shared" si="1"/>
        <v>7.2222222222222219E-3</v>
      </c>
    </row>
    <row r="36" spans="1:6" ht="15" x14ac:dyDescent="0.25">
      <c r="A36" s="30" t="s">
        <v>85</v>
      </c>
      <c r="B36" s="38">
        <v>30000</v>
      </c>
      <c r="C36" s="39" t="s">
        <v>86</v>
      </c>
      <c r="D36" s="40">
        <v>3000</v>
      </c>
      <c r="E36" s="40">
        <f t="shared" si="2"/>
        <v>27000</v>
      </c>
      <c r="F36" s="33">
        <f t="shared" si="1"/>
        <v>0.03</v>
      </c>
    </row>
    <row r="37" spans="1:6" ht="15" x14ac:dyDescent="0.25">
      <c r="A37" s="30" t="s">
        <v>87</v>
      </c>
      <c r="B37" s="38">
        <v>25000</v>
      </c>
      <c r="D37" s="40"/>
      <c r="E37" s="40">
        <f t="shared" si="2"/>
        <v>25000</v>
      </c>
      <c r="F37" s="33">
        <f t="shared" si="1"/>
        <v>2.7777777777777776E-2</v>
      </c>
    </row>
    <row r="38" spans="1:6" ht="15" x14ac:dyDescent="0.25">
      <c r="A38" s="30" t="s">
        <v>88</v>
      </c>
      <c r="B38" s="38">
        <v>96000</v>
      </c>
      <c r="D38" s="40"/>
      <c r="E38" s="40">
        <f t="shared" si="2"/>
        <v>96000</v>
      </c>
      <c r="F38" s="33">
        <f t="shared" si="1"/>
        <v>0.10666666666666667</v>
      </c>
    </row>
    <row r="39" spans="1:6" ht="15" x14ac:dyDescent="0.25">
      <c r="A39" s="30" t="s">
        <v>89</v>
      </c>
      <c r="B39" s="38">
        <v>45000</v>
      </c>
      <c r="D39" s="40"/>
      <c r="E39" s="40">
        <f t="shared" si="2"/>
        <v>45000</v>
      </c>
      <c r="F39" s="33">
        <f t="shared" si="1"/>
        <v>0.05</v>
      </c>
    </row>
    <row r="40" spans="1:6" ht="4.5" customHeight="1" x14ac:dyDescent="0.25">
      <c r="A40" s="42"/>
      <c r="D40" s="40"/>
    </row>
    <row r="41" spans="1:6" x14ac:dyDescent="0.25">
      <c r="A41" s="43" t="s">
        <v>90</v>
      </c>
      <c r="B41" s="44">
        <f>SUM(B21:B39)</f>
        <v>821900</v>
      </c>
      <c r="D41" s="44">
        <f>SUM(D21:D39)</f>
        <v>21100</v>
      </c>
      <c r="E41" s="44">
        <f>SUM(E21:E39)</f>
        <v>800800</v>
      </c>
      <c r="F41" s="36">
        <f>SUM(F21:F39)</f>
        <v>0.889777777777778</v>
      </c>
    </row>
    <row r="42" spans="1:6" ht="4.5" customHeight="1" x14ac:dyDescent="0.25"/>
    <row r="43" spans="1:6" ht="28.5" customHeight="1" thickBot="1" x14ac:dyDescent="0.3">
      <c r="A43" s="22" t="s">
        <v>91</v>
      </c>
      <c r="B43" s="27">
        <f>B41+B17</f>
        <v>1066800</v>
      </c>
      <c r="D43" s="27">
        <f>D41+D17</f>
        <v>21100</v>
      </c>
      <c r="E43" s="27">
        <f>E41+E17</f>
        <v>1045700</v>
      </c>
      <c r="F43" s="28">
        <f>F41+F17</f>
        <v>1.1618888888888892</v>
      </c>
    </row>
    <row r="44" spans="1:6" ht="7.5" customHeight="1" thickTop="1" x14ac:dyDescent="0.25">
      <c r="B44" s="45"/>
      <c r="C44" s="45"/>
      <c r="D44" s="45"/>
      <c r="E44" s="45"/>
      <c r="F44" s="45"/>
    </row>
    <row r="45" spans="1:6" s="46" customFormat="1" ht="20.25" customHeight="1" x14ac:dyDescent="0.3">
      <c r="A45" s="46" t="s">
        <v>92</v>
      </c>
      <c r="E45" s="47">
        <f>F43</f>
        <v>1.1618888888888892</v>
      </c>
    </row>
    <row r="46" spans="1:6" ht="7.5" customHeight="1" x14ac:dyDescent="0.25">
      <c r="B46" s="45"/>
      <c r="C46" s="45"/>
      <c r="D46" s="45"/>
      <c r="E46" s="45"/>
      <c r="F46" s="45"/>
    </row>
    <row r="47" spans="1:6" x14ac:dyDescent="0.25">
      <c r="A47" s="48" t="s">
        <v>93</v>
      </c>
      <c r="B47" s="49"/>
    </row>
    <row r="48" spans="1:6" x14ac:dyDescent="0.25">
      <c r="A48" s="50" t="s">
        <v>94</v>
      </c>
    </row>
    <row r="49" spans="1:7" x14ac:dyDescent="0.25">
      <c r="A49" s="51" t="s">
        <v>95</v>
      </c>
      <c r="B49" s="51"/>
      <c r="C49" s="51"/>
      <c r="D49" s="51"/>
      <c r="E49" s="51"/>
      <c r="F49" s="51"/>
      <c r="G49" s="51"/>
    </row>
    <row r="50" spans="1:7" x14ac:dyDescent="0.25">
      <c r="A50" s="51" t="s">
        <v>96</v>
      </c>
      <c r="B50" s="51"/>
      <c r="C50" s="51"/>
      <c r="D50" s="51"/>
      <c r="E50" s="51"/>
      <c r="F50" s="51"/>
      <c r="G50" s="51"/>
    </row>
    <row r="51" spans="1:7" x14ac:dyDescent="0.25">
      <c r="A51" s="51" t="s">
        <v>97</v>
      </c>
      <c r="B51" s="51"/>
      <c r="C51" s="51"/>
      <c r="D51" s="51"/>
      <c r="E51" s="51"/>
      <c r="F51" s="51"/>
      <c r="G51" s="51"/>
    </row>
    <row r="54" spans="1:7" x14ac:dyDescent="0.25">
      <c r="B54" s="40"/>
    </row>
  </sheetData>
  <pageMargins left="0.17" right="0.17" top="0.2" bottom="0.26" header="0.17" footer="0.18"/>
  <pageSetup scale="73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2FED618168AB46AB9FC7B41C15C6CC" ma:contentTypeVersion="13" ma:contentTypeDescription="Create a new document." ma:contentTypeScope="" ma:versionID="573eddf4b5a49ac9e9100a3d4aa8a7fe">
  <xsd:schema xmlns:xsd="http://www.w3.org/2001/XMLSchema" xmlns:xs="http://www.w3.org/2001/XMLSchema" xmlns:p="http://schemas.microsoft.com/office/2006/metadata/properties" xmlns:ns2="4d6b8bf5-e5cc-43e5-ae38-aa39068ee9af" xmlns:ns3="01757628-57d2-4240-b75c-7ef35c01154e" targetNamespace="http://schemas.microsoft.com/office/2006/metadata/properties" ma:root="true" ma:fieldsID="fb62e77ad1840b24b47b10d86bd195e1" ns2:_="" ns3:_="">
    <xsd:import namespace="4d6b8bf5-e5cc-43e5-ae38-aa39068ee9af"/>
    <xsd:import namespace="01757628-57d2-4240-b75c-7ef35c0115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b8bf5-e5cc-43e5-ae38-aa39068ee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757628-57d2-4240-b75c-7ef35c01154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0E62DD-03F5-43D9-9453-9B2052586615}"/>
</file>

<file path=customXml/itemProps2.xml><?xml version="1.0" encoding="utf-8"?>
<ds:datastoreItem xmlns:ds="http://schemas.openxmlformats.org/officeDocument/2006/customXml" ds:itemID="{921C2F2A-A200-490D-AA15-AB763B73F927}"/>
</file>

<file path=customXml/itemProps3.xml><?xml version="1.0" encoding="utf-8"?>
<ds:datastoreItem xmlns:ds="http://schemas.openxmlformats.org/officeDocument/2006/customXml" ds:itemID="{DC3B4E71-FCB6-4B0D-8B2D-2D8898D7FA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Breakeven</vt:lpstr>
      <vt:lpstr>Labor Burden</vt:lpstr>
      <vt:lpstr>OH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2021-09-06T22:20:47Z</dcterms:created>
  <dcterms:modified xsi:type="dcterms:W3CDTF">2021-09-07T00:41:48Z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0x010100872FED618168AB46AB9FC7B41C15C6CC</vt:lpwstr>
  </property>
</Properties>
</file>